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CONG VIEC TAI CHINH - KE HOACH\KE TOAN TONG HOP\KE TOAN TONG HOP 2022\CÔNG KHAI DỰ TOÁN\CONG KHAI QUI NAM 2022\"/>
    </mc:Choice>
  </mc:AlternateContent>
  <xr:revisionPtr revIDLastSave="0" documentId="13_ncr:1_{4CF7320E-4F8F-4883-A7F0-E314A363DB85}" xr6:coauthVersionLast="36" xr6:coauthVersionMax="36" xr10:uidLastSave="{00000000-0000-0000-0000-000000000000}"/>
  <bookViews>
    <workbookView xWindow="0" yWindow="0" windowWidth="23040" windowHeight="9384" activeTab="2" xr2:uid="{00000000-000D-0000-FFFF-FFFF00000000}"/>
  </bookViews>
  <sheets>
    <sheet name="93" sheetId="1" r:id="rId1"/>
    <sheet name="94" sheetId="2" r:id="rId2"/>
    <sheet name="95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5" i="3" s="1"/>
  <c r="F13" i="3"/>
  <c r="E14" i="3"/>
  <c r="E12" i="3"/>
  <c r="E11" i="3"/>
  <c r="F12" i="1"/>
  <c r="E10" i="1"/>
  <c r="F14" i="1"/>
  <c r="F10" i="1"/>
  <c r="F11" i="1"/>
  <c r="C19" i="1" l="1"/>
  <c r="C18" i="1"/>
  <c r="C17" i="1"/>
  <c r="C12" i="1"/>
  <c r="E20" i="3"/>
  <c r="E18" i="3"/>
  <c r="F16" i="3"/>
  <c r="F21" i="3"/>
  <c r="F27" i="3"/>
  <c r="F26" i="3"/>
  <c r="F25" i="3"/>
  <c r="F24" i="3"/>
  <c r="F22" i="3"/>
  <c r="F20" i="3"/>
  <c r="F18" i="3"/>
  <c r="F14" i="3"/>
  <c r="G27" i="3"/>
  <c r="G26" i="3"/>
  <c r="G25" i="3"/>
  <c r="G21" i="3"/>
  <c r="G20" i="3"/>
  <c r="G16" i="3"/>
  <c r="G14" i="3"/>
  <c r="G13" i="3"/>
  <c r="G12" i="3" s="1"/>
  <c r="G11" i="3" s="1"/>
  <c r="D16" i="3" l="1"/>
  <c r="D22" i="3"/>
  <c r="D27" i="3"/>
  <c r="D26" i="3"/>
  <c r="D25" i="3"/>
  <c r="D24" i="3"/>
  <c r="D21" i="3"/>
  <c r="D18" i="3"/>
  <c r="D14" i="3"/>
  <c r="G12" i="2"/>
  <c r="G14" i="2"/>
  <c r="G15" i="2"/>
  <c r="G17" i="2"/>
  <c r="G18" i="2"/>
  <c r="G19" i="2"/>
  <c r="G32" i="2"/>
  <c r="G31" i="2"/>
  <c r="G26" i="2"/>
  <c r="G28" i="2"/>
  <c r="F12" i="2"/>
  <c r="E31" i="2"/>
  <c r="E32" i="2"/>
  <c r="E11" i="2" l="1"/>
  <c r="F31" i="2"/>
  <c r="D30" i="2"/>
  <c r="D15" i="2"/>
  <c r="D12" i="2"/>
  <c r="L38" i="2" l="1"/>
  <c r="G23" i="2" l="1"/>
  <c r="G22" i="2"/>
  <c r="C13" i="3" l="1"/>
  <c r="C12" i="3" s="1"/>
  <c r="C11" i="3" s="1"/>
  <c r="E30" i="2"/>
  <c r="G30" i="2" s="1"/>
  <c r="F18" i="2"/>
  <c r="G11" i="2" l="1"/>
  <c r="D12" i="1"/>
  <c r="F15" i="2" l="1"/>
  <c r="D19" i="2" l="1"/>
  <c r="F14" i="2"/>
  <c r="E26" i="3"/>
  <c r="E22" i="3"/>
  <c r="D13" i="3"/>
  <c r="D29" i="2"/>
  <c r="D27" i="2"/>
  <c r="F26" i="2"/>
  <c r="D25" i="2"/>
  <c r="F23" i="2"/>
  <c r="F17" i="2"/>
  <c r="D13" i="2"/>
  <c r="E19" i="1"/>
  <c r="C16" i="1"/>
  <c r="C15" i="1" s="1"/>
  <c r="C11" i="1"/>
  <c r="C10" i="1" s="1"/>
  <c r="E16" i="3" l="1"/>
  <c r="E25" i="3"/>
  <c r="D12" i="3"/>
  <c r="F12" i="3" s="1"/>
  <c r="F22" i="2"/>
  <c r="D17" i="1"/>
  <c r="F17" i="1" s="1"/>
  <c r="F19" i="2"/>
  <c r="D11" i="2"/>
  <c r="D10" i="2" s="1"/>
  <c r="D18" i="1"/>
  <c r="F18" i="1" s="1"/>
  <c r="F28" i="2"/>
  <c r="E13" i="3"/>
  <c r="E24" i="3"/>
  <c r="E21" i="3"/>
  <c r="E27" i="3"/>
  <c r="F32" i="2"/>
  <c r="F30" i="2"/>
  <c r="E18" i="1" l="1"/>
  <c r="D16" i="1"/>
  <c r="F16" i="1" s="1"/>
  <c r="E17" i="1"/>
  <c r="D11" i="3"/>
  <c r="F11" i="3" s="1"/>
  <c r="E10" i="2" l="1"/>
  <c r="G10" i="2" s="1"/>
  <c r="F11" i="2"/>
  <c r="E16" i="1"/>
  <c r="D15" i="1"/>
  <c r="F15" i="1" s="1"/>
  <c r="F10" i="2" l="1"/>
  <c r="E15" i="1"/>
  <c r="D11" i="1"/>
  <c r="D10" i="1" s="1"/>
  <c r="E12" i="1"/>
  <c r="E11" i="1" s="1"/>
</calcChain>
</file>

<file path=xl/sharedStrings.xml><?xml version="1.0" encoding="utf-8"?>
<sst xmlns="http://schemas.openxmlformats.org/spreadsheetml/2006/main" count="127" uniqueCount="81">
  <si>
    <t>UỶ BAN NHÂN DÂN</t>
  </si>
  <si>
    <t>Biểu số 93/CK-NSNN</t>
  </si>
  <si>
    <t>HUYỆN BẮC TRÀ MY</t>
  </si>
  <si>
    <t>Đơn vị: Triệu đồng</t>
  </si>
  <si>
    <t>STT</t>
  </si>
  <si>
    <t>NỘI DUNG</t>
  </si>
  <si>
    <t xml:space="preserve">Dự toán năm 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</si>
  <si>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</si>
  <si>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</si>
  <si>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</si>
  <si>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</si>
  <si>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</si>
  <si>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</si>
  <si>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</si>
  <si>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</si>
  <si>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</si>
  <si>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</si>
  <si>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</si>
  <si>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</si>
  <si>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</si>
  <si>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</si>
  <si>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</si>
  <si>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</si>
  <si>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</si>
  <si>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</si>
  <si>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</si>
  <si>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</si>
  <si>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 xml:space="preserve">ỦY BAN NHÂN DÂN </t>
  </si>
  <si>
    <t>Biểu số 94/CK-NSNN</t>
  </si>
  <si>
    <t>TỔNG THU NSNN TRÊN ĐỊA BÀN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</si>
  <si>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</si>
  <si>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</si>
  <si>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</si>
  <si>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</si>
  <si>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</si>
  <si>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</si>
  <si>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</si>
  <si>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</si>
  <si>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</si>
  <si>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</si>
  <si>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</si>
  <si>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Thu tiền sử dụng đất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</si>
  <si>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</si>
  <si>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</si>
  <si>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</si>
  <si>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</si>
  <si>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>Thu từ quỹ đất công ích, hoa lợi công sản khác</t>
  </si>
  <si>
    <t>Thu cấp quyền khai thác khoáng sản</t>
  </si>
  <si>
    <t xml:space="preserve">THU NGÂN SÁCH HUYỆN ĐƯỢC HƯỞNG THEO PHÂN CẤP </t>
  </si>
  <si>
    <t>Từ các khoản thu phân chia</t>
  </si>
  <si>
    <t>Các khoản thu ngân sách huyện được hưởng 100%</t>
  </si>
  <si>
    <t>ỦY BAN NHÂN DÂN</t>
  </si>
  <si>
    <t>Biểu số 95/CK-NSNN</t>
  </si>
  <si>
    <t>CHI CÂN ĐỐI NGÂN SÁCH HUYỆN</t>
  </si>
  <si>
    <t>Chi đầu tư cho các dự án</t>
  </si>
  <si>
    <t>Chi đầu tư phát triển khác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</si>
  <si>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</si>
  <si>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</si>
  <si>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</si>
  <si>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</si>
  <si>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</si>
  <si>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</si>
  <si>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</si>
  <si>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</si>
  <si>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</si>
  <si>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</si>
  <si>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</si>
  <si>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IV</t>
  </si>
  <si>
    <t>Chi từ nguồn thu phí bảo vệ MT đối với khai thác khoáng sản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</si>
  <si>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</si>
  <si>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</si>
  <si>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</si>
  <si>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Cho các nhiệm vụ, chính sách kinh phí thường xuyên</t>
  </si>
  <si>
    <t>CÂN ĐỐI NGÂN SÁCH HUYỆN QUÝ I NĂM 2022</t>
  </si>
  <si>
    <t>ƯỚC THỰC HIỆN THU NGÂN SÁCH NHÀ NƯỚC QUÝ I NĂM 2022</t>
  </si>
  <si>
    <t>ƯỚC THỰC HIỆN CHI NGÂN SÁCH HUYỆN QUÝ I NĂM 2022</t>
  </si>
  <si>
    <t>Ước thực hiện Quí I/2021</t>
  </si>
  <si>
    <t>Ước thực hiện quý I/2021</t>
  </si>
  <si>
    <t>Thực hiện quý I</t>
  </si>
  <si>
    <t>So sánh thực hiện với (%)</t>
  </si>
  <si>
    <t>(Kèm theo Báo cáo 154/BC-UBND ngày 15/4/2022 của UBND huyện Bắc Trà 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</si>
</sst>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9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9" fontId="7" fillId="0" borderId="1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9" fillId="0" borderId="1" xfId="0" applyFont="1" applyBorder="1" applyAlignment="1">
      <alignment vertical="center" wrapText="1"/>
    </xf>
    <xf numFmtId="164" fontId="10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Fill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164" fontId="11" fillId="0" borderId="0" xfId="0" applyNumberFormat="1" applyFont="1"/>
    <xf numFmtId="164" fontId="7" fillId="0" borderId="1" xfId="0" applyNumberFormat="1" applyFont="1" applyFill="1" applyBorder="1" applyAlignment="1">
      <alignment vertical="center" wrapText="1"/>
    </xf>
    <xf numFmtId="0" fontId="12" fillId="0" borderId="0" xfId="0" applyFont="1"/>
    <xf numFmtId="164" fontId="13" fillId="0" borderId="1" xfId="0" applyNumberFormat="1" applyFont="1" applyBorder="1" applyAlignment="1">
      <alignment vertical="center" wrapText="1"/>
    </xf>
    <xf numFmtId="9" fontId="13" fillId="0" borderId="1" xfId="1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3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 applyFill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9" fontId="10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9" fontId="3" fillId="0" borderId="1" xfId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9" fontId="8" fillId="0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/>
    <xf numFmtId="164" fontId="8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21"/>
  <sheetViews>
    <sheetView workbookViewId="0">
      <selection activeCell="K8" sqref="K8"/>
    </sheetView>
  </sheetViews>
  <sheetFormatPr defaultColWidth="9.109375" defaultRowHeight="15.6" x14ac:dyDescent="0.3"/>
  <cols>
    <col min="1" max="1" width="6.33203125" style="2" customWidth="1"/>
    <col min="2" max="2" width="35" style="2" customWidth="1"/>
    <col min="3" max="3" width="13.88671875" style="1" customWidth="1"/>
    <col min="4" max="4" width="13.109375" style="1" customWidth="1"/>
    <col min="5" max="6" width="9.33203125" style="1" customWidth="1"/>
    <col min="7" max="7" width="0" style="2" hidden="1" customWidth="1"/>
    <col min="8" max="16384" width="9.109375" style="2"/>
  </cols>
  <sheetData>
    <row r="1" spans="1:7" x14ac:dyDescent="0.3">
      <c r="A1" s="76" t="s">
        <v>0</v>
      </c>
      <c r="B1" s="76"/>
      <c r="D1" s="76" t="s">
        <v>1</v>
      </c>
      <c r="E1" s="76"/>
      <c r="F1" s="76"/>
    </row>
    <row r="2" spans="1:7" x14ac:dyDescent="0.3">
      <c r="A2" s="77" t="s">
        <v>2</v>
      </c>
      <c r="B2" s="77"/>
      <c r="E2" s="3"/>
    </row>
    <row r="3" spans="1:7" x14ac:dyDescent="0.3">
      <c r="A3" s="4"/>
    </row>
    <row r="4" spans="1:7" x14ac:dyDescent="0.3">
      <c r="A4" s="78" t="s">
        <v>73</v>
      </c>
      <c r="B4" s="78"/>
      <c r="C4" s="78"/>
      <c r="D4" s="78"/>
      <c r="E4" s="78"/>
      <c r="F4" s="78"/>
    </row>
    <row r="5" spans="1:7" x14ac:dyDescent="0.3">
      <c r="A5" s="81" t="s">
        <v>80</v>
      </c>
      <c r="B5" s="81"/>
      <c r="C5" s="81"/>
      <c r="D5" s="81"/>
      <c r="E5" s="81"/>
      <c r="F5" s="81"/>
    </row>
    <row r="6" spans="1:7" x14ac:dyDescent="0.3">
      <c r="E6" s="5" t="s">
        <v>3</v>
      </c>
    </row>
    <row r="7" spans="1:7" ht="28.8" customHeight="1" x14ac:dyDescent="0.3">
      <c r="A7" s="79" t="s">
        <v>4</v>
      </c>
      <c r="B7" s="79" t="s">
        <v>5</v>
      </c>
      <c r="C7" s="80" t="s">
        <v>6</v>
      </c>
      <c r="D7" s="80" t="s">
        <v>78</v>
      </c>
      <c r="E7" s="80" t="s">
        <v>79</v>
      </c>
      <c r="F7" s="80"/>
      <c r="G7" s="75" t="s">
        <v>77</v>
      </c>
    </row>
    <row r="8" spans="1:7" ht="54" customHeight="1" x14ac:dyDescent="0.3">
      <c r="A8" s="79"/>
      <c r="B8" s="79"/>
      <c r="C8" s="80"/>
      <c r="D8" s="80"/>
      <c r="E8" s="6" t="s">
        <v>7</v>
      </c>
      <c r="F8" s="6" t="s">
        <v>8</v>
      </c>
      <c r="G8" s="75"/>
    </row>
    <row r="9" spans="1:7" ht="15.6" customHeight="1" x14ac:dyDescent="0.3">
      <c r="A9" s="7" t="s">
        <v>9</v>
      </c>
      <c r="B9" s="7" t="s">
        <v>10</v>
      </c>
      <c r="C9" s="8">
        <v>1</v>
      </c>
      <c r="D9" s="8">
        <v>2</v>
      </c>
      <c r="E9" s="8" t="s">
        <v>11</v>
      </c>
      <c r="F9" s="8">
        <v>4</v>
      </c>
      <c r="G9" s="73">
        <v>2</v>
      </c>
    </row>
    <row r="10" spans="1:7" ht="31.2" customHeight="1" x14ac:dyDescent="0.3">
      <c r="A10" s="9" t="s">
        <v>9</v>
      </c>
      <c r="B10" s="10" t="s">
        <v>12</v>
      </c>
      <c r="C10" s="11">
        <f>C11+C14</f>
        <v>123570</v>
      </c>
      <c r="D10" s="37">
        <f>D11+D14</f>
        <v>90555.140830000004</v>
      </c>
      <c r="E10" s="32">
        <f>D10/C10</f>
        <v>0.73282464052763618</v>
      </c>
      <c r="F10" s="32">
        <f>D10/G10</f>
        <v>0.42696731391665876</v>
      </c>
      <c r="G10" s="73">
        <v>212089.16438899998</v>
      </c>
    </row>
    <row r="11" spans="1:7" ht="15.6" customHeight="1" x14ac:dyDescent="0.3">
      <c r="A11" s="9" t="s">
        <v>13</v>
      </c>
      <c r="B11" s="10" t="s">
        <v>14</v>
      </c>
      <c r="C11" s="11">
        <f>C12+C13</f>
        <v>123570</v>
      </c>
      <c r="D11" s="37">
        <f>D12+D13</f>
        <v>49187.145919000002</v>
      </c>
      <c r="E11" s="32">
        <f>E12+E13</f>
        <v>0.39805086929675487</v>
      </c>
      <c r="F11" s="32">
        <f>D11/G11</f>
        <v>1.098044438619286</v>
      </c>
      <c r="G11" s="73">
        <v>44795.223388999992</v>
      </c>
    </row>
    <row r="12" spans="1:7" ht="15.6" customHeight="1" x14ac:dyDescent="0.3">
      <c r="A12" s="7">
        <v>1</v>
      </c>
      <c r="B12" s="13" t="s">
        <v>15</v>
      </c>
      <c r="C12" s="14">
        <f>'94'!D11</f>
        <v>123570</v>
      </c>
      <c r="D12" s="38">
        <f>'94'!E11</f>
        <v>49187.145919000002</v>
      </c>
      <c r="E12" s="33">
        <f>D12/C12</f>
        <v>0.39805086929675487</v>
      </c>
      <c r="F12" s="33">
        <f>D12/G12</f>
        <v>1.098044438619286</v>
      </c>
      <c r="G12" s="73">
        <v>44795.223388999992</v>
      </c>
    </row>
    <row r="13" spans="1:7" ht="15.6" customHeight="1" x14ac:dyDescent="0.3">
      <c r="A13" s="7">
        <v>2</v>
      </c>
      <c r="B13" s="13" t="s">
        <v>16</v>
      </c>
      <c r="C13" s="14"/>
      <c r="D13" s="38"/>
      <c r="E13" s="34"/>
      <c r="F13" s="34"/>
      <c r="G13" s="73"/>
    </row>
    <row r="14" spans="1:7" ht="31.2" customHeight="1" x14ac:dyDescent="0.3">
      <c r="A14" s="9" t="s">
        <v>17</v>
      </c>
      <c r="B14" s="10" t="s">
        <v>18</v>
      </c>
      <c r="C14" s="11">
        <v>0</v>
      </c>
      <c r="D14" s="37">
        <v>41367.994911000002</v>
      </c>
      <c r="E14" s="35"/>
      <c r="F14" s="32">
        <f>D14/G14</f>
        <v>0.24727730522529806</v>
      </c>
      <c r="G14" s="73">
        <v>167293.94099999999</v>
      </c>
    </row>
    <row r="15" spans="1:7" ht="15.6" customHeight="1" x14ac:dyDescent="0.3">
      <c r="A15" s="9" t="s">
        <v>10</v>
      </c>
      <c r="B15" s="10" t="s">
        <v>19</v>
      </c>
      <c r="C15" s="11">
        <f>C16+C20</f>
        <v>523744</v>
      </c>
      <c r="D15" s="37">
        <f>D16+D20</f>
        <v>159560.227426</v>
      </c>
      <c r="E15" s="32">
        <f>D15/C15</f>
        <v>0.30465308896331034</v>
      </c>
      <c r="F15" s="32">
        <f>D15/G15</f>
        <v>1.2033225053778742</v>
      </c>
      <c r="G15" s="73">
        <v>132599.72011900001</v>
      </c>
    </row>
    <row r="16" spans="1:7" s="17" customFormat="1" ht="15.6" customHeight="1" x14ac:dyDescent="0.3">
      <c r="A16" s="9" t="s">
        <v>20</v>
      </c>
      <c r="B16" s="10" t="s">
        <v>21</v>
      </c>
      <c r="C16" s="11">
        <f>C17+C18+C19</f>
        <v>523744</v>
      </c>
      <c r="D16" s="37">
        <f>D17+D18+D19</f>
        <v>159560.227426</v>
      </c>
      <c r="E16" s="32">
        <f>D16/C16</f>
        <v>0.30465308896331034</v>
      </c>
      <c r="F16" s="32">
        <f>D16/G16</f>
        <v>1.2033225053778742</v>
      </c>
      <c r="G16" s="74">
        <v>132599.72011900001</v>
      </c>
    </row>
    <row r="17" spans="1:7" ht="15.6" customHeight="1" x14ac:dyDescent="0.3">
      <c r="A17" s="7">
        <v>1</v>
      </c>
      <c r="B17" s="13" t="s">
        <v>22</v>
      </c>
      <c r="C17" s="14">
        <f>'95'!C13</f>
        <v>87104</v>
      </c>
      <c r="D17" s="38">
        <f>'95'!D13</f>
        <v>73832.233999999997</v>
      </c>
      <c r="E17" s="33">
        <f>D17/C17</f>
        <v>0.84763310525349</v>
      </c>
      <c r="F17" s="33">
        <f>D17/G17</f>
        <v>1.5052056448715792</v>
      </c>
      <c r="G17" s="73">
        <v>49051.260372000004</v>
      </c>
    </row>
    <row r="18" spans="1:7" ht="15.6" customHeight="1" x14ac:dyDescent="0.3">
      <c r="A18" s="7">
        <v>2</v>
      </c>
      <c r="B18" s="13" t="s">
        <v>23</v>
      </c>
      <c r="C18" s="14">
        <f>'95'!C16</f>
        <v>429071</v>
      </c>
      <c r="D18" s="38">
        <f>'95'!D16</f>
        <v>85727.993426000001</v>
      </c>
      <c r="E18" s="33">
        <f>D18/C18</f>
        <v>0.19979908552663778</v>
      </c>
      <c r="F18" s="33">
        <f>D18/G18</f>
        <v>1.0260870599601719</v>
      </c>
      <c r="G18" s="73">
        <v>83548.459747000001</v>
      </c>
    </row>
    <row r="19" spans="1:7" ht="15.6" customHeight="1" x14ac:dyDescent="0.3">
      <c r="A19" s="7">
        <v>3</v>
      </c>
      <c r="B19" s="13" t="s">
        <v>24</v>
      </c>
      <c r="C19" s="14">
        <f>'95'!C28</f>
        <v>7569</v>
      </c>
      <c r="D19" s="38">
        <v>0</v>
      </c>
      <c r="E19" s="33">
        <f>D19/C19</f>
        <v>0</v>
      </c>
      <c r="F19" s="33">
        <v>0</v>
      </c>
      <c r="G19" s="73">
        <v>0</v>
      </c>
    </row>
    <row r="20" spans="1:7" ht="31.2" customHeight="1" x14ac:dyDescent="0.3">
      <c r="A20" s="9" t="s">
        <v>17</v>
      </c>
      <c r="B20" s="10" t="s">
        <v>26</v>
      </c>
      <c r="C20" s="11"/>
      <c r="D20" s="37">
        <v>0</v>
      </c>
      <c r="E20" s="30"/>
      <c r="F20" s="38"/>
      <c r="G20" s="73">
        <v>0</v>
      </c>
    </row>
    <row r="21" spans="1:7" x14ac:dyDescent="0.3">
      <c r="A21" s="18"/>
    </row>
  </sheetData>
  <mergeCells count="11">
    <mergeCell ref="G7:G8"/>
    <mergeCell ref="A1:B1"/>
    <mergeCell ref="D1:F1"/>
    <mergeCell ref="A2:B2"/>
    <mergeCell ref="A4:F4"/>
    <mergeCell ref="A7:A8"/>
    <mergeCell ref="B7:B8"/>
    <mergeCell ref="C7:C8"/>
    <mergeCell ref="D7:D8"/>
    <mergeCell ref="E7:F7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41"/>
  <sheetViews>
    <sheetView topLeftCell="A4" zoomScale="102" zoomScaleNormal="102" workbookViewId="0">
      <selection activeCell="J10" sqref="J10"/>
    </sheetView>
  </sheetViews>
  <sheetFormatPr defaultColWidth="9.109375" defaultRowHeight="15.6" x14ac:dyDescent="0.3"/>
  <cols>
    <col min="1" max="1" width="5" style="2" customWidth="1"/>
    <col min="2" max="2" width="35.21875" style="2" customWidth="1"/>
    <col min="3" max="3" width="14.77734375" style="19" hidden="1" customWidth="1"/>
    <col min="4" max="4" width="14.109375" style="19" customWidth="1"/>
    <col min="5" max="5" width="13" style="20" customWidth="1"/>
    <col min="6" max="6" width="11.5546875" style="2" customWidth="1"/>
    <col min="7" max="7" width="10.88671875" style="2" customWidth="1"/>
    <col min="8" max="8" width="9.88671875" style="2" bestFit="1" customWidth="1"/>
    <col min="9" max="9" width="19" style="2" bestFit="1" customWidth="1"/>
    <col min="10" max="10" width="19.109375" style="2" customWidth="1"/>
    <col min="11" max="11" width="15.6640625" style="2" bestFit="1" customWidth="1"/>
    <col min="12" max="12" width="12.88671875" style="2" bestFit="1" customWidth="1"/>
    <col min="13" max="16384" width="9.109375" style="2"/>
  </cols>
  <sheetData>
    <row r="1" spans="1:10" x14ac:dyDescent="0.3">
      <c r="A1" s="76" t="s">
        <v>27</v>
      </c>
      <c r="B1" s="76"/>
      <c r="E1" s="76" t="s">
        <v>28</v>
      </c>
      <c r="F1" s="76"/>
      <c r="G1" s="76"/>
    </row>
    <row r="2" spans="1:10" x14ac:dyDescent="0.3">
      <c r="A2" s="82" t="s">
        <v>2</v>
      </c>
      <c r="B2" s="82"/>
    </row>
    <row r="3" spans="1:10" x14ac:dyDescent="0.3">
      <c r="A3" s="39"/>
      <c r="B3" s="39"/>
    </row>
    <row r="4" spans="1:10" x14ac:dyDescent="0.3">
      <c r="A4" s="78" t="s">
        <v>74</v>
      </c>
      <c r="B4" s="78"/>
      <c r="C4" s="78"/>
      <c r="D4" s="78"/>
      <c r="E4" s="78"/>
      <c r="F4" s="78"/>
      <c r="G4" s="78"/>
    </row>
    <row r="5" spans="1:10" x14ac:dyDescent="0.3">
      <c r="A5" s="85" t="str">
        <f>'93'!A5:F5</f>
        <v>(Kèm theo Báo cáo 154/BC-UBND ngày 15/4/2022 của UBND huyện Bắc Trà My)</v>
      </c>
      <c r="B5" s="85"/>
      <c r="C5" s="85"/>
      <c r="D5" s="85"/>
      <c r="E5" s="85"/>
      <c r="F5" s="85"/>
      <c r="G5" s="85"/>
    </row>
    <row r="6" spans="1:10" x14ac:dyDescent="0.3">
      <c r="F6" s="5" t="s">
        <v>3</v>
      </c>
    </row>
    <row r="7" spans="1:10" x14ac:dyDescent="0.3">
      <c r="A7" s="83" t="s">
        <v>4</v>
      </c>
      <c r="B7" s="83" t="s">
        <v>5</v>
      </c>
      <c r="C7" s="83" t="s">
        <v>76</v>
      </c>
      <c r="D7" s="83" t="s">
        <v>7</v>
      </c>
      <c r="E7" s="84" t="s">
        <v>78</v>
      </c>
      <c r="F7" s="83" t="s">
        <v>79</v>
      </c>
      <c r="G7" s="83"/>
    </row>
    <row r="8" spans="1:10" ht="31.2" x14ac:dyDescent="0.3">
      <c r="A8" s="83"/>
      <c r="B8" s="83"/>
      <c r="C8" s="83"/>
      <c r="D8" s="83"/>
      <c r="E8" s="84"/>
      <c r="F8" s="43" t="s">
        <v>7</v>
      </c>
      <c r="G8" s="43" t="s">
        <v>8</v>
      </c>
    </row>
    <row r="9" spans="1:10" x14ac:dyDescent="0.3">
      <c r="A9" s="44" t="s">
        <v>9</v>
      </c>
      <c r="B9" s="44" t="s">
        <v>10</v>
      </c>
      <c r="C9" s="45">
        <v>1</v>
      </c>
      <c r="D9" s="44">
        <v>1</v>
      </c>
      <c r="E9" s="44">
        <v>2</v>
      </c>
      <c r="F9" s="44" t="s">
        <v>11</v>
      </c>
      <c r="G9" s="44">
        <v>4</v>
      </c>
    </row>
    <row r="10" spans="1:10" ht="31.2" x14ac:dyDescent="0.3">
      <c r="A10" s="43" t="s">
        <v>9</v>
      </c>
      <c r="B10" s="46" t="s">
        <v>29</v>
      </c>
      <c r="C10" s="57">
        <v>44795.223388999992</v>
      </c>
      <c r="D10" s="64">
        <f>D11+D29</f>
        <v>123570</v>
      </c>
      <c r="E10" s="37">
        <f>E11+E29</f>
        <v>49187.145919000002</v>
      </c>
      <c r="F10" s="32">
        <f>E10/D10</f>
        <v>0.39805086929675487</v>
      </c>
      <c r="G10" s="32">
        <f>E10/29350.468</f>
        <v>1.6758555917745503</v>
      </c>
      <c r="I10" s="1"/>
      <c r="J10" s="41"/>
    </row>
    <row r="11" spans="1:10" x14ac:dyDescent="0.3">
      <c r="A11" s="43" t="s">
        <v>13</v>
      </c>
      <c r="B11" s="46" t="s">
        <v>15</v>
      </c>
      <c r="C11" s="57">
        <v>44795.223388999992</v>
      </c>
      <c r="D11" s="64">
        <f>SUM(D12:D19)+SUM(D25:D28)</f>
        <v>123570</v>
      </c>
      <c r="E11" s="37">
        <f>SUM(E12:E19)+SUM(E25:E28)</f>
        <v>49187.145919000002</v>
      </c>
      <c r="F11" s="32">
        <f>E11/D11</f>
        <v>0.39805086929675487</v>
      </c>
      <c r="G11" s="32">
        <f>E11/29350.468</f>
        <v>1.6758555917745503</v>
      </c>
      <c r="H11" s="1"/>
      <c r="I11" s="1"/>
      <c r="J11" s="40"/>
    </row>
    <row r="12" spans="1:10" ht="31.2" x14ac:dyDescent="0.3">
      <c r="A12" s="44">
        <v>1</v>
      </c>
      <c r="B12" s="47" t="s">
        <v>30</v>
      </c>
      <c r="C12" s="48">
        <v>32349.510869999998</v>
      </c>
      <c r="D12" s="62">
        <f>66450</f>
        <v>66450</v>
      </c>
      <c r="E12" s="48">
        <v>30365.885754999999</v>
      </c>
      <c r="F12" s="33">
        <f>E12/D12</f>
        <v>0.45697345003762224</v>
      </c>
      <c r="G12" s="33">
        <f>E12/C12</f>
        <v>0.93868144952882249</v>
      </c>
      <c r="I12" s="40"/>
      <c r="J12" s="40"/>
    </row>
    <row r="13" spans="1:10" ht="31.2" x14ac:dyDescent="0.3">
      <c r="A13" s="44">
        <v>2</v>
      </c>
      <c r="B13" s="47" t="s">
        <v>31</v>
      </c>
      <c r="C13" s="48">
        <v>0</v>
      </c>
      <c r="D13" s="62">
        <f>C13*1000</f>
        <v>0</v>
      </c>
      <c r="E13" s="48">
        <v>0</v>
      </c>
      <c r="F13" s="33"/>
      <c r="G13" s="44"/>
      <c r="I13" s="40"/>
      <c r="J13" s="40"/>
    </row>
    <row r="14" spans="1:10" ht="31.2" x14ac:dyDescent="0.3">
      <c r="A14" s="44">
        <v>3</v>
      </c>
      <c r="B14" s="47" t="s">
        <v>32</v>
      </c>
      <c r="C14" s="48">
        <v>8256.8653159999994</v>
      </c>
      <c r="D14" s="62">
        <v>31600</v>
      </c>
      <c r="E14" s="48">
        <v>11129.131672</v>
      </c>
      <c r="F14" s="33">
        <f>E14/D14</f>
        <v>0.35218771113924047</v>
      </c>
      <c r="G14" s="33">
        <f>E14/C14</f>
        <v>1.3478640193432943</v>
      </c>
      <c r="I14" s="40"/>
      <c r="J14" s="40"/>
    </row>
    <row r="15" spans="1:10" x14ac:dyDescent="0.3">
      <c r="A15" s="44">
        <v>4</v>
      </c>
      <c r="B15" s="47" t="s">
        <v>33</v>
      </c>
      <c r="C15" s="48">
        <v>571.00550599999997</v>
      </c>
      <c r="D15" s="62">
        <f>1600</f>
        <v>1600</v>
      </c>
      <c r="E15" s="48">
        <v>419.58202</v>
      </c>
      <c r="F15" s="33">
        <f>E15/D15</f>
        <v>0.2622387625</v>
      </c>
      <c r="G15" s="33">
        <f>E15/C15</f>
        <v>0.73481256413664076</v>
      </c>
      <c r="I15" s="40"/>
      <c r="J15" s="40"/>
    </row>
    <row r="16" spans="1:10" x14ac:dyDescent="0.3">
      <c r="A16" s="44">
        <v>5</v>
      </c>
      <c r="B16" s="47" t="s">
        <v>34</v>
      </c>
      <c r="C16" s="48">
        <v>0</v>
      </c>
      <c r="D16" s="62">
        <v>0</v>
      </c>
      <c r="E16" s="48">
        <v>0</v>
      </c>
      <c r="F16" s="33">
        <v>0</v>
      </c>
      <c r="G16" s="44"/>
      <c r="I16" s="40"/>
      <c r="J16" s="40"/>
    </row>
    <row r="17" spans="1:11" x14ac:dyDescent="0.3">
      <c r="A17" s="44">
        <v>6</v>
      </c>
      <c r="B17" s="47" t="s">
        <v>35</v>
      </c>
      <c r="C17" s="48">
        <v>1818.4874130000001</v>
      </c>
      <c r="D17" s="62">
        <v>5400</v>
      </c>
      <c r="E17" s="48">
        <v>1021.869972</v>
      </c>
      <c r="F17" s="33">
        <f t="shared" ref="F17:F32" si="0">E17/D17</f>
        <v>0.18923518</v>
      </c>
      <c r="G17" s="33">
        <f>E17/C17</f>
        <v>0.56193403632868588</v>
      </c>
      <c r="I17" s="40"/>
      <c r="J17" s="40"/>
    </row>
    <row r="18" spans="1:11" x14ac:dyDescent="0.3">
      <c r="A18" s="44">
        <v>7</v>
      </c>
      <c r="B18" s="47" t="s">
        <v>36</v>
      </c>
      <c r="C18" s="48">
        <v>321.25299999999999</v>
      </c>
      <c r="D18" s="62">
        <v>1030</v>
      </c>
      <c r="E18" s="48">
        <v>313.09379999999999</v>
      </c>
      <c r="F18" s="33">
        <f>E18/D18</f>
        <v>0.3039745631067961</v>
      </c>
      <c r="G18" s="33">
        <f>E18/C18</f>
        <v>0.97460194924249732</v>
      </c>
      <c r="I18" s="40"/>
      <c r="J18" s="40"/>
    </row>
    <row r="19" spans="1:11" x14ac:dyDescent="0.3">
      <c r="A19" s="44">
        <v>8</v>
      </c>
      <c r="B19" s="47" t="s">
        <v>37</v>
      </c>
      <c r="C19" s="48">
        <v>894.68814100000009</v>
      </c>
      <c r="D19" s="62">
        <f>SUM(D20:D24)</f>
        <v>9090</v>
      </c>
      <c r="E19" s="48">
        <v>1362.406727</v>
      </c>
      <c r="F19" s="33">
        <f t="shared" si="0"/>
        <v>0.14987972794279428</v>
      </c>
      <c r="G19" s="33">
        <f>E19/C19</f>
        <v>1.5227727568594205</v>
      </c>
      <c r="I19" s="40"/>
      <c r="J19" s="40"/>
    </row>
    <row r="20" spans="1:11" x14ac:dyDescent="0.3">
      <c r="A20" s="44" t="s">
        <v>38</v>
      </c>
      <c r="B20" s="49" t="s">
        <v>39</v>
      </c>
      <c r="C20" s="48"/>
      <c r="D20" s="62"/>
      <c r="E20" s="48"/>
      <c r="F20" s="33"/>
      <c r="G20" s="44"/>
      <c r="I20" s="40"/>
      <c r="J20" s="40"/>
    </row>
    <row r="21" spans="1:11" x14ac:dyDescent="0.3">
      <c r="A21" s="44" t="s">
        <v>38</v>
      </c>
      <c r="B21" s="49" t="s">
        <v>40</v>
      </c>
      <c r="C21" s="48">
        <v>0.18748000000000001</v>
      </c>
      <c r="D21" s="62"/>
      <c r="E21" s="48"/>
      <c r="F21" s="33"/>
      <c r="G21" s="44"/>
      <c r="I21" s="40"/>
      <c r="J21" s="40"/>
    </row>
    <row r="22" spans="1:11" s="23" customFormat="1" x14ac:dyDescent="0.3">
      <c r="A22" s="50" t="s">
        <v>38</v>
      </c>
      <c r="B22" s="49" t="s">
        <v>41</v>
      </c>
      <c r="C22" s="51">
        <v>877.66688199999999</v>
      </c>
      <c r="D22" s="65">
        <v>9000</v>
      </c>
      <c r="E22" s="22"/>
      <c r="F22" s="52">
        <f t="shared" si="0"/>
        <v>0</v>
      </c>
      <c r="G22" s="52">
        <f>E22/3476.598</f>
        <v>0</v>
      </c>
      <c r="H22" s="2"/>
      <c r="I22" s="40"/>
      <c r="J22" s="63"/>
      <c r="K22" s="63"/>
    </row>
    <row r="23" spans="1:11" s="23" customFormat="1" x14ac:dyDescent="0.3">
      <c r="A23" s="50" t="s">
        <v>38</v>
      </c>
      <c r="B23" s="49" t="s">
        <v>42</v>
      </c>
      <c r="C23" s="51">
        <v>16.833779</v>
      </c>
      <c r="D23" s="65">
        <v>90</v>
      </c>
      <c r="E23" s="51"/>
      <c r="F23" s="52">
        <f t="shared" si="0"/>
        <v>0</v>
      </c>
      <c r="G23" s="52">
        <f>E23/3.48</f>
        <v>0</v>
      </c>
      <c r="H23" s="2"/>
      <c r="I23" s="63"/>
      <c r="J23" s="63"/>
    </row>
    <row r="24" spans="1:11" ht="31.2" x14ac:dyDescent="0.3">
      <c r="A24" s="44" t="s">
        <v>38</v>
      </c>
      <c r="B24" s="49" t="s">
        <v>43</v>
      </c>
      <c r="C24" s="48"/>
      <c r="D24" s="62"/>
      <c r="E24" s="48"/>
      <c r="F24" s="33"/>
      <c r="G24" s="44"/>
      <c r="I24" s="63"/>
      <c r="J24" s="40"/>
    </row>
    <row r="25" spans="1:11" x14ac:dyDescent="0.3">
      <c r="A25" s="44">
        <v>9</v>
      </c>
      <c r="B25" s="47" t="s">
        <v>44</v>
      </c>
      <c r="C25" s="48">
        <v>0</v>
      </c>
      <c r="D25" s="62">
        <f>C25*1000</f>
        <v>0</v>
      </c>
      <c r="E25" s="48">
        <v>0</v>
      </c>
      <c r="F25" s="33">
        <v>0</v>
      </c>
      <c r="G25" s="33">
        <v>0</v>
      </c>
      <c r="I25" s="40"/>
      <c r="J25" s="40"/>
    </row>
    <row r="26" spans="1:11" x14ac:dyDescent="0.3">
      <c r="A26" s="44">
        <v>10</v>
      </c>
      <c r="B26" s="47" t="s">
        <v>45</v>
      </c>
      <c r="C26" s="48">
        <v>496.75333599999999</v>
      </c>
      <c r="D26" s="62">
        <v>2010</v>
      </c>
      <c r="E26" s="48">
        <v>4427.0346380000001</v>
      </c>
      <c r="F26" s="33">
        <f t="shared" si="0"/>
        <v>2.2025047950248755</v>
      </c>
      <c r="G26" s="33">
        <f>E26/C26</f>
        <v>8.9119374087102265</v>
      </c>
      <c r="I26" s="40"/>
      <c r="J26" s="40"/>
    </row>
    <row r="27" spans="1:11" ht="31.2" x14ac:dyDescent="0.3">
      <c r="A27" s="44">
        <v>11</v>
      </c>
      <c r="B27" s="47" t="s">
        <v>46</v>
      </c>
      <c r="C27" s="48">
        <v>0</v>
      </c>
      <c r="D27" s="62">
        <f>C27*1000</f>
        <v>0</v>
      </c>
      <c r="E27" s="48">
        <v>0</v>
      </c>
      <c r="F27" s="33">
        <v>0</v>
      </c>
      <c r="G27" s="44"/>
      <c r="I27" s="40"/>
      <c r="J27" s="40"/>
    </row>
    <row r="28" spans="1:11" s="24" customFormat="1" x14ac:dyDescent="0.3">
      <c r="A28" s="53">
        <v>12</v>
      </c>
      <c r="B28" s="54" t="s">
        <v>47</v>
      </c>
      <c r="C28" s="55">
        <v>86.659807000000001</v>
      </c>
      <c r="D28" s="62">
        <v>6390</v>
      </c>
      <c r="E28" s="55">
        <v>148.141335</v>
      </c>
      <c r="F28" s="56">
        <f t="shared" si="0"/>
        <v>2.318330751173709E-2</v>
      </c>
      <c r="G28" s="56">
        <f>E28/C28</f>
        <v>1.7094583997861892</v>
      </c>
      <c r="H28" s="2"/>
      <c r="I28" s="40"/>
      <c r="J28" s="42"/>
    </row>
    <row r="29" spans="1:11" x14ac:dyDescent="0.3">
      <c r="A29" s="43" t="s">
        <v>17</v>
      </c>
      <c r="B29" s="46" t="s">
        <v>16</v>
      </c>
      <c r="C29" s="48">
        <v>0</v>
      </c>
      <c r="D29" s="66">
        <f>C29*1000</f>
        <v>0</v>
      </c>
      <c r="E29" s="57">
        <v>0</v>
      </c>
      <c r="F29" s="32">
        <v>0</v>
      </c>
      <c r="G29" s="32">
        <v>0</v>
      </c>
      <c r="I29" s="40"/>
      <c r="J29" s="40"/>
    </row>
    <row r="30" spans="1:11" s="24" customFormat="1" ht="31.2" x14ac:dyDescent="0.3">
      <c r="A30" s="58" t="s">
        <v>10</v>
      </c>
      <c r="B30" s="59" t="s">
        <v>48</v>
      </c>
      <c r="C30" s="60">
        <v>33840.011786000003</v>
      </c>
      <c r="D30" s="66">
        <f>SUM(D31:D32)</f>
        <v>105372</v>
      </c>
      <c r="E30" s="60">
        <f>SUM(E31:E32)</f>
        <v>46139.877101999999</v>
      </c>
      <c r="F30" s="61">
        <f t="shared" si="0"/>
        <v>0.43787606861405304</v>
      </c>
      <c r="G30" s="61">
        <f>E30/20616.755</f>
        <v>2.2379795996993708</v>
      </c>
      <c r="I30" s="40"/>
      <c r="J30" s="42"/>
    </row>
    <row r="31" spans="1:11" s="24" customFormat="1" x14ac:dyDescent="0.3">
      <c r="A31" s="53">
        <v>1</v>
      </c>
      <c r="B31" s="54" t="s">
        <v>49</v>
      </c>
      <c r="C31" s="55">
        <v>8805.7764569999999</v>
      </c>
      <c r="D31" s="67">
        <v>42020</v>
      </c>
      <c r="E31" s="62">
        <f>45537.30038+602.576722-E32</f>
        <v>17468.656453599993</v>
      </c>
      <c r="F31" s="56">
        <f t="shared" si="0"/>
        <v>0.41572242869109932</v>
      </c>
      <c r="G31" s="56">
        <f>E31/C31</f>
        <v>1.9837724179011593</v>
      </c>
      <c r="I31" s="42"/>
      <c r="J31" s="42"/>
    </row>
    <row r="32" spans="1:11" s="24" customFormat="1" ht="31.2" x14ac:dyDescent="0.3">
      <c r="A32" s="53">
        <v>2</v>
      </c>
      <c r="B32" s="54" t="s">
        <v>50</v>
      </c>
      <c r="C32" s="55">
        <v>25034.235328999999</v>
      </c>
      <c r="D32" s="62">
        <v>63352</v>
      </c>
      <c r="E32" s="62">
        <f>18804.175446+3179.386028+1021.869972+2.1796+13+55.774+1362.406727+54.531335+99.154841+4078.7426994</f>
        <v>28671.220648400005</v>
      </c>
      <c r="F32" s="56">
        <f t="shared" si="0"/>
        <v>0.4525700948415205</v>
      </c>
      <c r="G32" s="56">
        <f>E32/C32</f>
        <v>1.1452804637969858</v>
      </c>
      <c r="I32" s="42"/>
      <c r="J32" s="42"/>
    </row>
    <row r="33" spans="1:12" x14ac:dyDescent="0.3">
      <c r="A33" s="4"/>
      <c r="I33" s="42"/>
      <c r="J33" s="40"/>
    </row>
    <row r="34" spans="1:12" x14ac:dyDescent="0.3">
      <c r="I34" s="40"/>
      <c r="J34" s="40"/>
    </row>
    <row r="35" spans="1:12" x14ac:dyDescent="0.3">
      <c r="I35" s="40"/>
      <c r="J35" s="40"/>
    </row>
    <row r="36" spans="1:12" x14ac:dyDescent="0.3">
      <c r="I36" s="40"/>
      <c r="J36" s="40"/>
    </row>
    <row r="37" spans="1:12" x14ac:dyDescent="0.3">
      <c r="I37" s="40"/>
      <c r="J37" s="40"/>
      <c r="K37" s="40"/>
    </row>
    <row r="38" spans="1:12" x14ac:dyDescent="0.3">
      <c r="I38" s="40"/>
      <c r="J38" s="40"/>
      <c r="K38" s="40"/>
      <c r="L38" s="40">
        <f>K38-K37</f>
        <v>0</v>
      </c>
    </row>
    <row r="39" spans="1:12" x14ac:dyDescent="0.3">
      <c r="I39" s="40"/>
      <c r="J39" s="40"/>
    </row>
    <row r="40" spans="1:12" x14ac:dyDescent="0.3">
      <c r="I40" s="40"/>
      <c r="J40" s="40"/>
    </row>
    <row r="41" spans="1:12" x14ac:dyDescent="0.3">
      <c r="I41" s="40"/>
    </row>
  </sheetData>
  <mergeCells count="11">
    <mergeCell ref="A1:B1"/>
    <mergeCell ref="E1:G1"/>
    <mergeCell ref="A2:B2"/>
    <mergeCell ref="A4:G4"/>
    <mergeCell ref="A7:A8"/>
    <mergeCell ref="B7:B8"/>
    <mergeCell ref="C7:C8"/>
    <mergeCell ref="D7:D8"/>
    <mergeCell ref="E7:E8"/>
    <mergeCell ref="F7:G7"/>
    <mergeCell ref="A5:G5"/>
  </mergeCells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33"/>
  <sheetViews>
    <sheetView tabSelected="1" workbookViewId="0">
      <selection activeCell="N23" sqref="N23"/>
    </sheetView>
  </sheetViews>
  <sheetFormatPr defaultColWidth="9.109375" defaultRowHeight="13.8" x14ac:dyDescent="0.25"/>
  <cols>
    <col min="1" max="1" width="6.109375" style="25" customWidth="1"/>
    <col min="2" max="2" width="35.88671875" style="25" customWidth="1"/>
    <col min="3" max="3" width="12.88671875" style="27" customWidth="1"/>
    <col min="4" max="4" width="12.109375" style="27" customWidth="1"/>
    <col min="5" max="5" width="10.77734375" style="25" customWidth="1"/>
    <col min="6" max="6" width="13.109375" style="25" customWidth="1"/>
    <col min="7" max="7" width="12.44140625" style="25" hidden="1" customWidth="1"/>
    <col min="8" max="8" width="10.109375" style="25" bestFit="1" customWidth="1"/>
    <col min="9" max="16384" width="9.109375" style="25"/>
  </cols>
  <sheetData>
    <row r="1" spans="1:8" ht="15.6" x14ac:dyDescent="0.3">
      <c r="A1" s="76" t="s">
        <v>51</v>
      </c>
      <c r="B1" s="76"/>
      <c r="C1" s="1"/>
      <c r="D1" s="1"/>
      <c r="E1" s="76" t="s">
        <v>52</v>
      </c>
      <c r="F1" s="76"/>
    </row>
    <row r="2" spans="1:8" ht="15.6" x14ac:dyDescent="0.3">
      <c r="A2" s="77" t="s">
        <v>2</v>
      </c>
      <c r="B2" s="77"/>
      <c r="C2" s="1"/>
      <c r="D2" s="1"/>
      <c r="E2" s="26"/>
      <c r="F2" s="26"/>
    </row>
    <row r="3" spans="1:8" ht="15.6" x14ac:dyDescent="0.3">
      <c r="A3" s="4"/>
      <c r="B3" s="2"/>
      <c r="C3" s="1"/>
      <c r="D3" s="1"/>
      <c r="E3" s="2"/>
      <c r="F3" s="2"/>
    </row>
    <row r="4" spans="1:8" ht="15.6" x14ac:dyDescent="0.25">
      <c r="A4" s="78" t="s">
        <v>75</v>
      </c>
      <c r="B4" s="78"/>
      <c r="C4" s="78"/>
      <c r="D4" s="78"/>
      <c r="E4" s="78"/>
      <c r="F4" s="78"/>
    </row>
    <row r="5" spans="1:8" ht="15.6" x14ac:dyDescent="0.25">
      <c r="A5" s="81" t="str">
        <f>'94'!A5:G5</f>
        <v>(Kèm theo Báo cáo 154/BC-UBND ngày 15/4/2022 của UBND huyện Bắc Trà My)</v>
      </c>
      <c r="B5" s="81"/>
      <c r="C5" s="81"/>
      <c r="D5" s="81"/>
      <c r="E5" s="81"/>
      <c r="F5" s="81"/>
    </row>
    <row r="6" spans="1:8" ht="15.6" x14ac:dyDescent="0.3">
      <c r="A6" s="5"/>
      <c r="B6" s="2"/>
      <c r="C6" s="1"/>
      <c r="D6" s="1"/>
      <c r="E6" s="5" t="s">
        <v>3</v>
      </c>
      <c r="F6" s="2"/>
    </row>
    <row r="7" spans="1:8" ht="15.6" customHeight="1" x14ac:dyDescent="0.25">
      <c r="A7" s="79" t="s">
        <v>4</v>
      </c>
      <c r="B7" s="79" t="s">
        <v>5</v>
      </c>
      <c r="C7" s="80" t="s">
        <v>7</v>
      </c>
      <c r="D7" s="80" t="s">
        <v>78</v>
      </c>
      <c r="E7" s="79" t="s">
        <v>79</v>
      </c>
      <c r="F7" s="79"/>
      <c r="G7" s="86" t="s">
        <v>77</v>
      </c>
    </row>
    <row r="8" spans="1:8" ht="15.6" customHeight="1" x14ac:dyDescent="0.25">
      <c r="A8" s="79"/>
      <c r="B8" s="79"/>
      <c r="C8" s="80"/>
      <c r="D8" s="80"/>
      <c r="E8" s="79" t="s">
        <v>7</v>
      </c>
      <c r="F8" s="87" t="s">
        <v>8</v>
      </c>
      <c r="G8" s="86"/>
    </row>
    <row r="9" spans="1:8" ht="15.6" customHeight="1" x14ac:dyDescent="0.25">
      <c r="A9" s="79"/>
      <c r="B9" s="79"/>
      <c r="C9" s="80"/>
      <c r="D9" s="80"/>
      <c r="E9" s="79"/>
      <c r="F9" s="88"/>
      <c r="G9" s="86"/>
    </row>
    <row r="10" spans="1:8" ht="15.6" customHeight="1" x14ac:dyDescent="0.25">
      <c r="A10" s="7" t="s">
        <v>9</v>
      </c>
      <c r="B10" s="7" t="s">
        <v>10</v>
      </c>
      <c r="C10" s="7">
        <v>1</v>
      </c>
      <c r="D10" s="7">
        <v>2</v>
      </c>
      <c r="E10" s="7" t="s">
        <v>11</v>
      </c>
      <c r="F10" s="7">
        <v>4</v>
      </c>
      <c r="G10" s="68">
        <v>2</v>
      </c>
    </row>
    <row r="11" spans="1:8" ht="15.6" customHeight="1" x14ac:dyDescent="0.25">
      <c r="A11" s="9"/>
      <c r="B11" s="10" t="s">
        <v>19</v>
      </c>
      <c r="C11" s="71">
        <f>C12+C30</f>
        <v>523744</v>
      </c>
      <c r="D11" s="11">
        <f>D12+D30</f>
        <v>159560.227426</v>
      </c>
      <c r="E11" s="12">
        <f>D11/C11</f>
        <v>0.30465308896331034</v>
      </c>
      <c r="F11" s="12">
        <f>D11/126389.552</f>
        <v>1.2624479231163033</v>
      </c>
      <c r="G11" s="69">
        <f>G12+G30</f>
        <v>132599.72011900001</v>
      </c>
      <c r="H11" s="27"/>
    </row>
    <row r="12" spans="1:8" ht="31.2" x14ac:dyDescent="0.25">
      <c r="A12" s="9" t="s">
        <v>9</v>
      </c>
      <c r="B12" s="10" t="s">
        <v>53</v>
      </c>
      <c r="C12" s="71">
        <f>C13+C16+C28+C29</f>
        <v>523744</v>
      </c>
      <c r="D12" s="11">
        <f>D13+D16+D28+D29</f>
        <v>159560.227426</v>
      </c>
      <c r="E12" s="12">
        <f>D12/C12</f>
        <v>0.30465308896331034</v>
      </c>
      <c r="F12" s="12">
        <f>D12/126389.552</f>
        <v>1.2624479231163033</v>
      </c>
      <c r="G12" s="69">
        <f>G13+G16+G28+G29</f>
        <v>132599.72011900001</v>
      </c>
    </row>
    <row r="13" spans="1:8" ht="15.6" customHeight="1" x14ac:dyDescent="0.25">
      <c r="A13" s="9" t="s">
        <v>13</v>
      </c>
      <c r="B13" s="10" t="s">
        <v>22</v>
      </c>
      <c r="C13" s="71">
        <f>C14+C15</f>
        <v>87104</v>
      </c>
      <c r="D13" s="11">
        <f>D14+D15</f>
        <v>73832.233999999997</v>
      </c>
      <c r="E13" s="12">
        <f>D13/C13</f>
        <v>0.84763310525349</v>
      </c>
      <c r="F13" s="12">
        <f>D13/G13</f>
        <v>1.5052056448715792</v>
      </c>
      <c r="G13" s="69">
        <f>G14+G15</f>
        <v>49051.260372000004</v>
      </c>
    </row>
    <row r="14" spans="1:8" ht="15.6" customHeight="1" x14ac:dyDescent="0.25">
      <c r="A14" s="7">
        <v>1</v>
      </c>
      <c r="B14" s="13" t="s">
        <v>54</v>
      </c>
      <c r="C14" s="72">
        <v>87104</v>
      </c>
      <c r="D14" s="14">
        <f>73457.131+375.103</f>
        <v>73832.233999999997</v>
      </c>
      <c r="E14" s="15">
        <f>D14/C14</f>
        <v>0.84763310525349</v>
      </c>
      <c r="F14" s="15">
        <f>D14/G14</f>
        <v>1.5052056448715792</v>
      </c>
      <c r="G14" s="70">
        <f>47474.655372+1576.605</f>
        <v>49051.260372000004</v>
      </c>
    </row>
    <row r="15" spans="1:8" ht="15.6" customHeight="1" x14ac:dyDescent="0.25">
      <c r="A15" s="7">
        <v>2</v>
      </c>
      <c r="B15" s="13" t="s">
        <v>55</v>
      </c>
      <c r="C15" s="72"/>
      <c r="D15" s="14"/>
      <c r="E15" s="15"/>
      <c r="F15" s="36"/>
      <c r="G15" s="70"/>
    </row>
    <row r="16" spans="1:8" ht="15.6" customHeight="1" x14ac:dyDescent="0.25">
      <c r="A16" s="9" t="s">
        <v>17</v>
      </c>
      <c r="B16" s="10" t="s">
        <v>23</v>
      </c>
      <c r="C16" s="71">
        <v>429071</v>
      </c>
      <c r="D16" s="11">
        <f>69395.940289+16332.053137</f>
        <v>85727.993426000001</v>
      </c>
      <c r="E16" s="12">
        <f>D16/C16</f>
        <v>0.19979908552663778</v>
      </c>
      <c r="F16" s="12">
        <f>D16/G16</f>
        <v>1.0260870599601719</v>
      </c>
      <c r="G16" s="69">
        <f>67576.106532+15972.353215</f>
        <v>83548.459747000001</v>
      </c>
      <c r="H16" s="27"/>
    </row>
    <row r="17" spans="1:7" ht="15.6" customHeight="1" x14ac:dyDescent="0.25">
      <c r="A17" s="7"/>
      <c r="B17" s="21" t="s">
        <v>56</v>
      </c>
      <c r="C17" s="72"/>
      <c r="D17" s="14"/>
      <c r="E17" s="15"/>
      <c r="F17" s="15"/>
      <c r="G17" s="70"/>
    </row>
    <row r="18" spans="1:7" ht="15.6" customHeight="1" x14ac:dyDescent="0.25">
      <c r="A18" s="7">
        <v>1</v>
      </c>
      <c r="B18" s="13" t="s">
        <v>57</v>
      </c>
      <c r="C18" s="72">
        <v>223490</v>
      </c>
      <c r="D18" s="28">
        <f>47300.360865+36</f>
        <v>47336.360865000002</v>
      </c>
      <c r="E18" s="15">
        <f>D18/C18</f>
        <v>0.21180527479976735</v>
      </c>
      <c r="F18" s="15">
        <f>D18/G18</f>
        <v>1.0202569266243975</v>
      </c>
      <c r="G18" s="70">
        <v>46396.510162999999</v>
      </c>
    </row>
    <row r="19" spans="1:7" ht="15.6" customHeight="1" x14ac:dyDescent="0.25">
      <c r="A19" s="7">
        <v>2</v>
      </c>
      <c r="B19" s="13" t="s">
        <v>58</v>
      </c>
      <c r="C19" s="72"/>
      <c r="D19" s="28"/>
      <c r="E19" s="15"/>
      <c r="F19" s="15"/>
      <c r="G19" s="70"/>
    </row>
    <row r="20" spans="1:7" ht="15.6" customHeight="1" x14ac:dyDescent="0.25">
      <c r="A20" s="7">
        <v>3</v>
      </c>
      <c r="B20" s="13" t="s">
        <v>59</v>
      </c>
      <c r="C20" s="72">
        <v>2593</v>
      </c>
      <c r="D20" s="28">
        <v>26.064699999999998</v>
      </c>
      <c r="E20" s="15">
        <f>D20/C20</f>
        <v>1.0051947551099113E-2</v>
      </c>
      <c r="F20" s="15">
        <f>D20/G20</f>
        <v>2.5657262668819154</v>
      </c>
      <c r="G20" s="70">
        <f>5.337+4.8218</f>
        <v>10.158799999999999</v>
      </c>
    </row>
    <row r="21" spans="1:7" ht="15.6" customHeight="1" x14ac:dyDescent="0.25">
      <c r="A21" s="7">
        <v>4</v>
      </c>
      <c r="B21" s="13" t="s">
        <v>60</v>
      </c>
      <c r="C21" s="72">
        <v>6966</v>
      </c>
      <c r="D21" s="28">
        <f>727.437755+80.114</f>
        <v>807.55175500000007</v>
      </c>
      <c r="E21" s="15">
        <f t="shared" ref="E21:E27" si="0">D21/C21</f>
        <v>0.11592761340798163</v>
      </c>
      <c r="F21" s="15">
        <f>D21/G21</f>
        <v>1.2827759911049199</v>
      </c>
      <c r="G21" s="70">
        <f>595.10051+34.434</f>
        <v>629.53450999999995</v>
      </c>
    </row>
    <row r="22" spans="1:7" ht="15.6" customHeight="1" x14ac:dyDescent="0.25">
      <c r="A22" s="7">
        <v>5</v>
      </c>
      <c r="B22" s="13" t="s">
        <v>61</v>
      </c>
      <c r="C22" s="72">
        <v>2512</v>
      </c>
      <c r="D22" s="28">
        <f>280.275016+10.2389</f>
        <v>290.51391599999999</v>
      </c>
      <c r="E22" s="15">
        <f t="shared" si="0"/>
        <v>0.11565044426751592</v>
      </c>
      <c r="F22" s="15">
        <f>D22/G22</f>
        <v>1.0801940561742864</v>
      </c>
      <c r="G22" s="70">
        <v>268.94604199999998</v>
      </c>
    </row>
    <row r="23" spans="1:7" ht="15.6" customHeight="1" x14ac:dyDescent="0.25">
      <c r="A23" s="7">
        <v>6</v>
      </c>
      <c r="B23" s="13" t="s">
        <v>62</v>
      </c>
      <c r="C23" s="72">
        <v>1498</v>
      </c>
      <c r="D23" s="28"/>
      <c r="E23" s="15"/>
      <c r="F23" s="15"/>
      <c r="G23" s="70"/>
    </row>
    <row r="24" spans="1:7" ht="15.6" customHeight="1" x14ac:dyDescent="0.25">
      <c r="A24" s="7">
        <v>7</v>
      </c>
      <c r="B24" s="13" t="s">
        <v>63</v>
      </c>
      <c r="C24" s="72">
        <v>2500</v>
      </c>
      <c r="D24" s="28">
        <f>1.820388+54.6</f>
        <v>56.420388000000003</v>
      </c>
      <c r="E24" s="15">
        <f t="shared" si="0"/>
        <v>2.2568155200000002E-2</v>
      </c>
      <c r="F24" s="15">
        <f>D24/G24</f>
        <v>1.8294548638132297</v>
      </c>
      <c r="G24" s="70">
        <v>30.84</v>
      </c>
    </row>
    <row r="25" spans="1:7" ht="15.6" customHeight="1" x14ac:dyDescent="0.25">
      <c r="A25" s="7">
        <v>8</v>
      </c>
      <c r="B25" s="13" t="s">
        <v>64</v>
      </c>
      <c r="C25" s="72">
        <v>44490</v>
      </c>
      <c r="D25" s="28">
        <f>4368.818834+93.4929</f>
        <v>4462.3117339999999</v>
      </c>
      <c r="E25" s="15">
        <f t="shared" si="0"/>
        <v>0.10029920732748931</v>
      </c>
      <c r="F25" s="15">
        <f>D25/G25</f>
        <v>0.63525005391820666</v>
      </c>
      <c r="G25" s="70">
        <f>4569.714427+2454.782</f>
        <v>7024.496427</v>
      </c>
    </row>
    <row r="26" spans="1:7" ht="31.2" x14ac:dyDescent="0.25">
      <c r="A26" s="7">
        <v>9</v>
      </c>
      <c r="B26" s="13" t="s">
        <v>65</v>
      </c>
      <c r="C26" s="72">
        <v>107378</v>
      </c>
      <c r="D26" s="14">
        <f>8614.976828+10731.592106</f>
        <v>19346.568934000003</v>
      </c>
      <c r="E26" s="15">
        <f t="shared" si="0"/>
        <v>0.18017255801002069</v>
      </c>
      <c r="F26" s="15">
        <f>D26/G26</f>
        <v>1.0398424070309358</v>
      </c>
      <c r="G26" s="70">
        <f>9314.280135+9291.009285</f>
        <v>18605.289420000001</v>
      </c>
    </row>
    <row r="27" spans="1:7" ht="15.6" customHeight="1" x14ac:dyDescent="0.25">
      <c r="A27" s="7">
        <v>10</v>
      </c>
      <c r="B27" s="13" t="s">
        <v>66</v>
      </c>
      <c r="C27" s="72">
        <v>25493</v>
      </c>
      <c r="D27" s="28">
        <f>4092.63353+4351.9364</f>
        <v>8444.5699299999997</v>
      </c>
      <c r="E27" s="15">
        <f t="shared" si="0"/>
        <v>0.33125053661789511</v>
      </c>
      <c r="F27" s="15">
        <f>D27/G27</f>
        <v>1.312851793910828</v>
      </c>
      <c r="G27" s="70">
        <f>3136.925455+3295.308533</f>
        <v>6432.233988</v>
      </c>
    </row>
    <row r="28" spans="1:7" ht="15.6" customHeight="1" x14ac:dyDescent="0.25">
      <c r="A28" s="9" t="s">
        <v>25</v>
      </c>
      <c r="B28" s="10" t="s">
        <v>24</v>
      </c>
      <c r="C28" s="71">
        <v>7569</v>
      </c>
      <c r="D28" s="14"/>
      <c r="E28" s="15"/>
      <c r="F28" s="36"/>
      <c r="G28" s="70"/>
    </row>
    <row r="29" spans="1:7" s="29" customFormat="1" ht="31.2" x14ac:dyDescent="0.25">
      <c r="A29" s="9" t="s">
        <v>67</v>
      </c>
      <c r="B29" s="10" t="s">
        <v>68</v>
      </c>
      <c r="C29" s="71"/>
      <c r="D29" s="11"/>
      <c r="E29" s="12"/>
      <c r="F29" s="31"/>
      <c r="G29" s="69"/>
    </row>
    <row r="30" spans="1:7" ht="46.8" x14ac:dyDescent="0.25">
      <c r="A30" s="9" t="s">
        <v>10</v>
      </c>
      <c r="B30" s="10" t="s">
        <v>69</v>
      </c>
      <c r="C30" s="72"/>
      <c r="D30" s="14"/>
      <c r="E30" s="7"/>
      <c r="F30" s="7"/>
      <c r="G30" s="70"/>
    </row>
    <row r="31" spans="1:7" ht="15.6" customHeight="1" x14ac:dyDescent="0.25">
      <c r="A31" s="7">
        <v>1</v>
      </c>
      <c r="B31" s="13" t="s">
        <v>70</v>
      </c>
      <c r="C31" s="72"/>
      <c r="D31" s="14"/>
      <c r="E31" s="7"/>
      <c r="F31" s="16"/>
      <c r="G31" s="70"/>
    </row>
    <row r="32" spans="1:7" ht="31.2" x14ac:dyDescent="0.25">
      <c r="A32" s="7">
        <v>2</v>
      </c>
      <c r="B32" s="13" t="s">
        <v>71</v>
      </c>
      <c r="C32" s="72"/>
      <c r="D32" s="14"/>
      <c r="E32" s="13"/>
      <c r="F32" s="13"/>
      <c r="G32" s="70"/>
    </row>
    <row r="33" spans="1:7" ht="31.2" x14ac:dyDescent="0.25">
      <c r="A33" s="7">
        <v>3</v>
      </c>
      <c r="B33" s="13" t="s">
        <v>72</v>
      </c>
      <c r="C33" s="72"/>
      <c r="D33" s="14"/>
      <c r="E33" s="13"/>
      <c r="F33" s="14"/>
      <c r="G33" s="70"/>
    </row>
  </sheetData>
  <mergeCells count="13">
    <mergeCell ref="G7:G9"/>
    <mergeCell ref="F8:F9"/>
    <mergeCell ref="A1:B1"/>
    <mergeCell ref="E1:F1"/>
    <mergeCell ref="A2:B2"/>
    <mergeCell ref="A4:F4"/>
    <mergeCell ref="A7:A9"/>
    <mergeCell ref="B7:B9"/>
    <mergeCell ref="C7:C9"/>
    <mergeCell ref="D7:D9"/>
    <mergeCell ref="E7:F7"/>
    <mergeCell ref="E8:E9"/>
    <mergeCell ref="A5:F5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93</vt:lpstr>
      <vt:lpstr>94</vt:lpstr>
      <vt:lpstr>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 HANH™ PC</cp:lastModifiedBy>
  <cp:lastPrinted>2021-10-18T00:31:46Z</cp:lastPrinted>
  <dcterms:created xsi:type="dcterms:W3CDTF">2020-04-10T01:10:47Z</dcterms:created>
  <dcterms:modified xsi:type="dcterms:W3CDTF">2022-04-18T07:46:48Z</dcterms:modified>
</cp:coreProperties>
</file>